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AUX0157\Desktop\"/>
    </mc:Choice>
  </mc:AlternateContent>
  <bookViews>
    <workbookView xWindow="0" yWindow="0" windowWidth="12760" windowHeight="7850"/>
  </bookViews>
  <sheets>
    <sheet name="Calculateur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B25" i="1" l="1"/>
  <c r="B24" i="1"/>
  <c r="B23" i="1"/>
  <c r="B17" i="1" l="1"/>
  <c r="A7" i="1" l="1"/>
  <c r="B14" i="1"/>
  <c r="B19" i="1"/>
  <c r="B18" i="1"/>
  <c r="B16" i="1"/>
  <c r="A30" i="1" l="1"/>
  <c r="B15" i="1"/>
  <c r="B27" i="1" l="1"/>
</calcChain>
</file>

<file path=xl/comments1.xml><?xml version="1.0" encoding="utf-8"?>
<comments xmlns="http://schemas.openxmlformats.org/spreadsheetml/2006/main">
  <authors>
    <author>Froidevaux Johan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>Froidevaux Johan:</t>
        </r>
        <r>
          <rPr>
            <sz val="9"/>
            <color indexed="81"/>
            <rFont val="Tahoma"/>
            <family val="2"/>
          </rPr>
          <t xml:space="preserve">
Contribution facultative, disponible uniquement pour les lausannois</t>
        </r>
      </text>
    </comment>
    <comment ref="A8" authorId="0" shapeId="0">
      <text>
        <r>
          <rPr>
            <b/>
            <sz val="9"/>
            <color indexed="81"/>
            <rFont val="Tahoma"/>
            <family val="2"/>
          </rPr>
          <t>Froidevaux Johan:</t>
        </r>
        <r>
          <rPr>
            <sz val="9"/>
            <color indexed="81"/>
            <rFont val="Tahoma"/>
            <family val="2"/>
          </rPr>
          <t xml:space="preserve">
Contribution facultative</t>
        </r>
      </text>
    </comment>
  </commentList>
</comments>
</file>

<file path=xl/sharedStrings.xml><?xml version="1.0" encoding="utf-8"?>
<sst xmlns="http://schemas.openxmlformats.org/spreadsheetml/2006/main" count="29" uniqueCount="24">
  <si>
    <t>Lausanne</t>
  </si>
  <si>
    <t>Hors Lausanne</t>
  </si>
  <si>
    <t xml:space="preserve">Diamètre du compteur d'eau potable installé : </t>
  </si>
  <si>
    <t>Consomation annuelle d'eau potable, mesurée au compteur :</t>
  </si>
  <si>
    <t>Oui</t>
  </si>
  <si>
    <t>Non</t>
  </si>
  <si>
    <t xml:space="preserve">Données pour l'habitation </t>
  </si>
  <si>
    <t>Commune :</t>
  </si>
  <si>
    <t xml:space="preserve">Propriétaire foncier : </t>
  </si>
  <si>
    <t>Redevance de l'eau potable</t>
  </si>
  <si>
    <t>Assainissement par compteur :</t>
  </si>
  <si>
    <t>Assainissement diamètre compteur :</t>
  </si>
  <si>
    <t>Surfaces imperméabilisées :</t>
  </si>
  <si>
    <t xml:space="preserve">Redevance de l'assainissement </t>
  </si>
  <si>
    <t>Contribution Fond de Développement Durable :</t>
  </si>
  <si>
    <t>Contribution Fond de Solidarité :</t>
  </si>
  <si>
    <t>Taxe de débit :</t>
  </si>
  <si>
    <t>Taxe d'abonnement :</t>
  </si>
  <si>
    <t>Taxe de location :</t>
  </si>
  <si>
    <t>Taxe de consommation :</t>
  </si>
  <si>
    <t>Calculateur de taxes annuelles pour l'eau potable, son évacuation et son traitement</t>
  </si>
  <si>
    <t>Total des taxes annuelles (hors TVA)</t>
  </si>
  <si>
    <t>Evacuation eaux claires :</t>
  </si>
  <si>
    <t>Assainissement eaux usées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</si>
</sst>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CHF&quot;_-;\-* #,##0.00\ &quot;CHF&quot;_-;_-* &quot;-&quot;??\ &quot;CHF&quot;_-;_-@_-"/>
    <numFmt numFmtId="164" formatCode="0\ &quot;mm&quot;"/>
    <numFmt numFmtId="165" formatCode="#,##0\ &quot;m²&quot;"/>
    <numFmt numFmtId="166" formatCode="#,##0\ &quot;m³&quot;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4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3"/>
      <color rgb="FF00B050"/>
      <name val="Calibri"/>
      <family val="2"/>
      <scheme val="minor"/>
    </font>
    <font>
      <b/>
      <sz val="13"/>
      <color theme="4" tint="-0.249977111117893"/>
      <name val="Calibri"/>
      <family val="2"/>
      <scheme val="minor"/>
    </font>
    <font>
      <b/>
      <sz val="13"/>
      <color theme="5" tint="-0.249977111117893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44" fontId="5" fillId="0" borderId="1" xfId="0" applyNumberFormat="1" applyFont="1" applyBorder="1" applyAlignment="1" applyProtection="1">
      <alignment horizontal="right" vertical="center" indent="1"/>
    </xf>
    <xf numFmtId="0" fontId="7" fillId="0" borderId="1" xfId="0" applyFont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/>
    </xf>
    <xf numFmtId="0" fontId="8" fillId="0" borderId="1" xfId="0" applyFont="1" applyBorder="1" applyAlignment="1" applyProtection="1">
      <alignment horizontal="left" vertical="center"/>
    </xf>
    <xf numFmtId="44" fontId="2" fillId="0" borderId="1" xfId="0" applyNumberFormat="1" applyFont="1" applyBorder="1" applyAlignment="1" applyProtection="1">
      <alignment horizontal="right" vertical="center" indent="1"/>
    </xf>
    <xf numFmtId="44" fontId="11" fillId="0" borderId="1" xfId="0" applyNumberFormat="1" applyFont="1" applyBorder="1" applyAlignment="1" applyProtection="1">
      <alignment horizontal="right" vertical="center" indent="1"/>
    </xf>
    <xf numFmtId="0" fontId="11" fillId="0" borderId="1" xfId="0" applyFont="1" applyBorder="1" applyAlignment="1" applyProtection="1">
      <alignment horizontal="left" vertical="center"/>
    </xf>
    <xf numFmtId="0" fontId="10" fillId="0" borderId="1" xfId="0" applyFont="1" applyBorder="1" applyAlignment="1" applyProtection="1">
      <alignment horizontal="left" vertical="center"/>
    </xf>
    <xf numFmtId="0" fontId="4" fillId="0" borderId="1" xfId="0" applyFont="1" applyBorder="1" applyAlignment="1" applyProtection="1">
      <alignment horizontal="left" vertical="center"/>
    </xf>
    <xf numFmtId="0" fontId="4" fillId="0" borderId="2" xfId="0" applyFont="1" applyBorder="1" applyAlignment="1" applyProtection="1">
      <alignment horizontal="left" vertical="center"/>
    </xf>
    <xf numFmtId="0" fontId="9" fillId="0" borderId="1" xfId="0" applyFont="1" applyBorder="1" applyAlignment="1" applyProtection="1">
      <alignment horizontal="left" vertical="center"/>
    </xf>
    <xf numFmtId="0" fontId="3" fillId="0" borderId="4" xfId="0" applyFont="1" applyBorder="1" applyProtection="1"/>
    <xf numFmtId="0" fontId="0" fillId="0" borderId="1" xfId="0" applyBorder="1" applyAlignment="1" applyProtection="1">
      <alignment horizontal="left" vertical="center"/>
    </xf>
    <xf numFmtId="0" fontId="0" fillId="0" borderId="1" xfId="0" applyBorder="1" applyAlignment="1" applyProtection="1">
      <alignment horizontal="right" vertical="center" indent="1"/>
    </xf>
    <xf numFmtId="0" fontId="11" fillId="0" borderId="1" xfId="0" applyFont="1" applyBorder="1" applyAlignment="1" applyProtection="1">
      <alignment horizontal="right" vertical="center" indent="1"/>
    </xf>
    <xf numFmtId="0" fontId="4" fillId="0" borderId="1" xfId="0" applyFont="1" applyBorder="1" applyAlignment="1" applyProtection="1">
      <alignment horizontal="right" vertical="center" indent="1"/>
    </xf>
    <xf numFmtId="0" fontId="2" fillId="0" borderId="1" xfId="0" applyFont="1" applyBorder="1" applyAlignment="1" applyProtection="1">
      <alignment horizontal="right" vertical="center" indent="1"/>
    </xf>
    <xf numFmtId="0" fontId="3" fillId="0" borderId="1" xfId="0" applyFont="1" applyBorder="1" applyAlignment="1" applyProtection="1">
      <alignment horizontal="left" vertical="center"/>
    </xf>
    <xf numFmtId="44" fontId="3" fillId="0" borderId="1" xfId="0" applyNumberFormat="1" applyFont="1" applyBorder="1" applyAlignment="1" applyProtection="1">
      <alignment horizontal="right" vertical="center" indent="1"/>
    </xf>
    <xf numFmtId="0" fontId="4" fillId="0" borderId="2" xfId="0" applyFont="1" applyBorder="1" applyAlignment="1" applyProtection="1">
      <alignment horizontal="right" vertical="center" indent="1"/>
      <protection locked="0"/>
    </xf>
    <xf numFmtId="164" fontId="4" fillId="0" borderId="1" xfId="0" applyNumberFormat="1" applyFont="1" applyBorder="1" applyAlignment="1" applyProtection="1">
      <alignment horizontal="right" vertical="center" indent="1"/>
      <protection locked="0"/>
    </xf>
    <xf numFmtId="166" fontId="4" fillId="0" borderId="5" xfId="0" applyNumberFormat="1" applyFont="1" applyBorder="1" applyAlignment="1" applyProtection="1">
      <alignment horizontal="right" vertical="center" indent="1"/>
      <protection locked="0"/>
    </xf>
    <xf numFmtId="165" fontId="4" fillId="0" borderId="1" xfId="0" applyNumberFormat="1" applyFont="1" applyBorder="1" applyAlignment="1" applyProtection="1">
      <alignment horizontal="right" vertical="center" indent="1"/>
      <protection locked="0"/>
    </xf>
    <xf numFmtId="4" fontId="0" fillId="0" borderId="0" xfId="0" applyNumberFormat="1"/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14475" cy="574035"/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66725"/>
          <a:ext cx="1514475" cy="57403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0"/>
  <sheetViews>
    <sheetView tabSelected="1" workbookViewId="0">
      <selection activeCell="B5" sqref="B5"/>
    </sheetView>
  </sheetViews>
  <sheetFormatPr baseColWidth="10" defaultColWidth="11.453125" defaultRowHeight="14.5" x14ac:dyDescent="0.35"/>
  <cols>
    <col min="1" max="1" width="65" style="1" customWidth="1"/>
    <col min="2" max="2" width="20.54296875" style="1" customWidth="1"/>
    <col min="3" max="3" width="4.26953125" style="1" customWidth="1"/>
    <col min="4" max="6" width="11.453125" style="1" hidden="1" customWidth="1"/>
    <col min="7" max="7" width="11.453125" style="1" customWidth="1"/>
    <col min="8" max="16384" width="11.453125" style="1"/>
  </cols>
  <sheetData>
    <row r="1" spans="1:6" ht="48.75" customHeight="1" x14ac:dyDescent="0.35"/>
    <row r="2" spans="1:6" ht="37.5" customHeight="1" x14ac:dyDescent="0.45">
      <c r="A2" s="28" t="s">
        <v>20</v>
      </c>
      <c r="B2" s="29"/>
    </row>
    <row r="3" spans="1:6" ht="15" customHeight="1" x14ac:dyDescent="0.35">
      <c r="A3" s="2"/>
      <c r="B3" s="2"/>
      <c r="D3">
        <v>15</v>
      </c>
      <c r="E3" s="27">
        <v>94.5</v>
      </c>
      <c r="F3" s="27">
        <v>48</v>
      </c>
    </row>
    <row r="4" spans="1:6" ht="21.75" customHeight="1" x14ac:dyDescent="0.35">
      <c r="A4" s="14" t="s">
        <v>6</v>
      </c>
      <c r="B4" s="15"/>
      <c r="D4">
        <v>20</v>
      </c>
      <c r="E4" s="27">
        <v>157.5</v>
      </c>
      <c r="F4" s="27">
        <v>48</v>
      </c>
    </row>
    <row r="5" spans="1:6" ht="21.75" customHeight="1" x14ac:dyDescent="0.35">
      <c r="A5" s="13" t="s">
        <v>7</v>
      </c>
      <c r="B5" s="23" t="s">
        <v>0</v>
      </c>
      <c r="D5">
        <v>25</v>
      </c>
      <c r="E5" s="27">
        <v>220.5</v>
      </c>
      <c r="F5" s="27">
        <v>62</v>
      </c>
    </row>
    <row r="6" spans="1:6" ht="21.75" customHeight="1" x14ac:dyDescent="0.35">
      <c r="A6" s="13" t="s">
        <v>8</v>
      </c>
      <c r="B6" s="23" t="s">
        <v>4</v>
      </c>
      <c r="D6">
        <v>30</v>
      </c>
      <c r="E6" s="27">
        <v>378</v>
      </c>
      <c r="F6" s="27">
        <v>72</v>
      </c>
    </row>
    <row r="7" spans="1:6" ht="21.75" customHeight="1" x14ac:dyDescent="0.35">
      <c r="A7" s="13" t="str">
        <f>IF(B5=E15,"Contribution Fond de Développement Durable :","-")</f>
        <v>Contribution Fond de Développement Durable :</v>
      </c>
      <c r="B7" s="23" t="s">
        <v>4</v>
      </c>
      <c r="D7">
        <v>40</v>
      </c>
      <c r="E7" s="27">
        <v>630</v>
      </c>
      <c r="F7" s="27">
        <v>108</v>
      </c>
    </row>
    <row r="8" spans="1:6" ht="21.75" customHeight="1" x14ac:dyDescent="0.35">
      <c r="A8" s="13" t="s">
        <v>15</v>
      </c>
      <c r="B8" s="23" t="s">
        <v>4</v>
      </c>
      <c r="D8">
        <v>50</v>
      </c>
      <c r="E8" s="27">
        <v>945</v>
      </c>
      <c r="F8" s="27">
        <v>156</v>
      </c>
    </row>
    <row r="9" spans="1:6" ht="21.75" customHeight="1" x14ac:dyDescent="0.35">
      <c r="A9" s="13" t="s">
        <v>2</v>
      </c>
      <c r="B9" s="24">
        <v>20</v>
      </c>
      <c r="D9">
        <v>65</v>
      </c>
      <c r="E9" s="27">
        <v>2520</v>
      </c>
      <c r="F9" s="27">
        <v>348</v>
      </c>
    </row>
    <row r="10" spans="1:6" ht="21.75" customHeight="1" x14ac:dyDescent="0.35">
      <c r="A10" s="12" t="s">
        <v>3</v>
      </c>
      <c r="B10" s="25">
        <v>200</v>
      </c>
      <c r="D10">
        <v>80</v>
      </c>
      <c r="E10" s="27">
        <v>3465</v>
      </c>
      <c r="F10" s="27">
        <v>420</v>
      </c>
    </row>
    <row r="11" spans="1:6" ht="21.75" customHeight="1" x14ac:dyDescent="0.35">
      <c r="A11" s="12" t="s">
        <v>12</v>
      </c>
      <c r="B11" s="26">
        <v>50</v>
      </c>
      <c r="D11">
        <v>100</v>
      </c>
      <c r="E11" s="27">
        <v>5970</v>
      </c>
      <c r="F11" s="27">
        <v>492</v>
      </c>
    </row>
    <row r="12" spans="1:6" ht="15" customHeight="1" x14ac:dyDescent="0.35">
      <c r="A12" s="16"/>
      <c r="B12" s="17"/>
      <c r="D12">
        <v>125</v>
      </c>
      <c r="E12" s="27">
        <v>15750</v>
      </c>
      <c r="F12" s="27">
        <v>648</v>
      </c>
    </row>
    <row r="13" spans="1:6" ht="21.75" customHeight="1" x14ac:dyDescent="0.35">
      <c r="A13" s="11" t="s">
        <v>9</v>
      </c>
      <c r="B13" s="18"/>
      <c r="D13">
        <v>150</v>
      </c>
      <c r="E13" s="27">
        <v>28350</v>
      </c>
      <c r="F13" s="27">
        <v>888</v>
      </c>
    </row>
    <row r="14" spans="1:6" ht="21.75" customHeight="1" x14ac:dyDescent="0.35">
      <c r="A14" s="10" t="s">
        <v>16</v>
      </c>
      <c r="B14" s="9">
        <f>VLOOKUP(B9,D3:F13,2,FALSE)</f>
        <v>157.5</v>
      </c>
    </row>
    <row r="15" spans="1:6" ht="21.75" customHeight="1" x14ac:dyDescent="0.35">
      <c r="A15" s="10" t="s">
        <v>17</v>
      </c>
      <c r="B15" s="9">
        <f>7*12</f>
        <v>84</v>
      </c>
      <c r="D15" s="1" t="s">
        <v>4</v>
      </c>
      <c r="E15" s="1" t="s">
        <v>0</v>
      </c>
    </row>
    <row r="16" spans="1:6" ht="21.75" customHeight="1" x14ac:dyDescent="0.35">
      <c r="A16" s="10" t="s">
        <v>18</v>
      </c>
      <c r="B16" s="9">
        <f>VLOOKUP(B9,D3:F13,3,FALSE)</f>
        <v>48</v>
      </c>
      <c r="D16" s="1" t="s">
        <v>5</v>
      </c>
      <c r="E16" s="1" t="s">
        <v>1</v>
      </c>
    </row>
    <row r="17" spans="1:2" ht="21.75" customHeight="1" x14ac:dyDescent="0.35">
      <c r="A17" s="10" t="s">
        <v>19</v>
      </c>
      <c r="B17" s="9">
        <f>B10*1.68</f>
        <v>336</v>
      </c>
    </row>
    <row r="18" spans="1:2" ht="21.75" customHeight="1" x14ac:dyDescent="0.35">
      <c r="A18" s="10" t="s">
        <v>14</v>
      </c>
      <c r="B18" s="9">
        <f>IF(B5=E15,IF(B7=D15,B10*0.05,0),0)</f>
        <v>10</v>
      </c>
    </row>
    <row r="19" spans="1:2" ht="21.75" customHeight="1" x14ac:dyDescent="0.35">
      <c r="A19" s="10" t="s">
        <v>15</v>
      </c>
      <c r="B19" s="9">
        <f>IF(B8=D15,B10*0.01,0)</f>
        <v>2</v>
      </c>
    </row>
    <row r="20" spans="1:2" ht="15" customHeight="1" x14ac:dyDescent="0.35">
      <c r="A20" s="12"/>
      <c r="B20" s="19"/>
    </row>
    <row r="21" spans="1:2" ht="21.75" customHeight="1" x14ac:dyDescent="0.35">
      <c r="A21" s="7" t="s">
        <v>13</v>
      </c>
      <c r="B21" s="20"/>
    </row>
    <row r="22" spans="1:2" ht="21.75" customHeight="1" x14ac:dyDescent="0.35">
      <c r="A22" s="6" t="s">
        <v>23</v>
      </c>
      <c r="B22" s="8">
        <f>IF(B5=E15,B10*1.6,0)</f>
        <v>320</v>
      </c>
    </row>
    <row r="23" spans="1:2" ht="21.75" customHeight="1" x14ac:dyDescent="0.35">
      <c r="A23" s="6" t="s">
        <v>22</v>
      </c>
      <c r="B23" s="8">
        <f>IF(B5=E15,IF(B6=D15,B11*1,0),0)</f>
        <v>50</v>
      </c>
    </row>
    <row r="24" spans="1:2" ht="21.75" customHeight="1" x14ac:dyDescent="0.35">
      <c r="A24" s="6" t="s">
        <v>10</v>
      </c>
      <c r="B24" s="8">
        <f>IF(B5=E15,15,0)</f>
        <v>15</v>
      </c>
    </row>
    <row r="25" spans="1:2" ht="21.75" customHeight="1" x14ac:dyDescent="0.35">
      <c r="A25" s="6" t="s">
        <v>11</v>
      </c>
      <c r="B25" s="8">
        <f>IF(B5=E15,B9*4,0)</f>
        <v>80</v>
      </c>
    </row>
    <row r="26" spans="1:2" ht="15" customHeight="1" x14ac:dyDescent="0.35">
      <c r="A26" s="21"/>
      <c r="B26" s="22"/>
    </row>
    <row r="27" spans="1:2" ht="17" x14ac:dyDescent="0.35">
      <c r="A27" s="5" t="s">
        <v>21</v>
      </c>
      <c r="B27" s="4">
        <f>SUM(B14:B25)</f>
        <v>1102.5</v>
      </c>
    </row>
    <row r="28" spans="1:2" ht="51.75" customHeight="1" x14ac:dyDescent="0.35"/>
    <row r="30" spans="1:2" x14ac:dyDescent="0.35">
      <c r="A30" s="3" t="str">
        <f>IF(B5="Hors Lausanne","Le service de l'eau ne gère ni ne facture l'assainissement sur votre commune. Afin de connaître le tarif appliqué nous vous prions de prendre contact avec cette dernière.","")</f>
        <v/>
      </c>
    </row>
  </sheetData>
  <sheetProtection sheet="1" objects="1" scenarios="1" selectLockedCells="1"/>
  <mergeCells count="1">
    <mergeCell ref="A2:B2"/>
  </mergeCells>
  <dataValidations count="3">
    <dataValidation type="list" allowBlank="1" showInputMessage="1" showErrorMessage="1" sqref="B6:B8">
      <formula1>$D$15:$D$16</formula1>
    </dataValidation>
    <dataValidation type="list" allowBlank="1" showInputMessage="1" showErrorMessage="1" sqref="B5">
      <formula1>$E$15:$E$16</formula1>
    </dataValidation>
    <dataValidation type="list" allowBlank="1" showInputMessage="1" showErrorMessage="1" sqref="B9">
      <formula1>$D$3:$D$13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Calculateur</vt:lpstr>
    </vt:vector>
  </TitlesOfParts>
  <Company>Ville de Lausanne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Jakupi Rrezarta</dc:creator>
  <cp:lastModifiedBy>Froidevaux Johan</cp:lastModifiedBy>
  <cp:lastPrinted>2021-07-13T06:14:16Z</cp:lastPrinted>
  <dcterms:created xsi:type="dcterms:W3CDTF">2019-03-18T07:31:10Z</dcterms:created>
  <dcterms:modified xsi:type="dcterms:W3CDTF">2024-11-07T07:34:37Z</dcterms:modified>
</cp:coreProperties>
</file>